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 문서\【차량】차량자료\차량 운행관리일지\"/>
    </mc:Choice>
  </mc:AlternateContent>
  <x:bookViews>
    <x:workbookView xWindow="0" yWindow="0" windowWidth="28545" windowHeight="11745" tabRatio="605"/>
  </x:bookViews>
  <x:sheets>
    <x:sheet name="2025년 주행거리 및 주유내역(소수점 이하 절삭 (2)" sheetId="1" r:id="rId4"/>
  </x:sheets>
  <x:definedNames>
    <x:definedName name="_xlnm.Print_Area">#REF!</x:definedName>
    <x:definedName name="_xlnm.Print_Area" localSheetId="0">'2025년 주행거리 및 주유내역(소수점 이하 절삭 (2)'!$A$2:$O$34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nipa</x:author>
  </x:authors>
  <x:commentList>
    <x:comment ref="A12:A12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2017</x:t>
        </x:r>
        <x:r>
          <x:rPr>
            <x:rFont val="돋움"/>
            <x:sz val="9"/>
            <x:color rgb="ff000000"/>
          </x:rPr>
          <x:t>년</x:t>
        </x:r>
        <x:r>
          <x:rPr>
            <x:rFont val="Tahoma"/>
            <x:sz val="9"/>
            <x:color rgb="ff000000"/>
          </x:rPr>
          <x:t xml:space="preserve"> 5</x:t>
        </x:r>
        <x:r>
          <x:rPr>
            <x:rFont val="돋움"/>
            <x:sz val="9"/>
            <x:color rgb="ff000000"/>
          </x:rPr>
          <x:t>월</x:t>
        </x:r>
        <x:r>
          <x:rPr>
            <x:rFont val="Tahoma"/>
            <x:sz val="9"/>
            <x:color rgb="ff000000"/>
          </x:rPr>
          <x:t xml:space="preserve"> </x:t>
        </x:r>
        <x:r>
          <x:rPr>
            <x:rFont val="돋움"/>
            <x:sz val="9"/>
            <x:color rgb="ff000000"/>
          </x:rPr>
          <x:t>렌트</x:t>
        </x:r>
        <x:r>
          <x:rPr>
            <x:rFont val="Tahoma"/>
            <x:sz val="9"/>
            <x:color rgb="ff000000"/>
          </x:rPr>
          <x:t xml:space="preserve"> 
</x:t>
        </x:r>
      </x:text>
    </x:comment>
    <x:comment ref="K12:K12" authorId="0">
      <x:text>
        <x:r>
          <x:rPr>
            <x:rFont val="Tahoma"/>
            <x:sz val="9"/>
            <x:color rgb="ff000000"/>
            <x:b val="1"/>
          </x:rPr>
          <x:t xml:space="preserve">9/2 </x:t>
        </x:r>
        <x:r>
          <x:rPr>
            <x:rFont val="돋움"/>
            <x:sz val="9"/>
            <x:color rgb="ff000000"/>
            <x:b val="1"/>
          </x:rPr>
          <x:t>아이오닉</x:t>
        </x:r>
        <x:r>
          <x:rPr>
            <x:rFont val="Tahoma"/>
            <x:sz val="9"/>
            <x:color rgb="ff000000"/>
            <x:b val="1"/>
          </x:rPr>
          <x:t xml:space="preserve">6 </x:t>
        </x:r>
        <x:r>
          <x:rPr>
            <x:rFont val="돋움"/>
            <x:sz val="9"/>
            <x:color rgb="ff000000"/>
            <x:b val="1"/>
          </x:rPr>
          <x:t>대차</x:t>
        </x:r>
        <x:r>
          <x:rPr>
            <x:rFont val="Tahoma"/>
            <x:sz val="9"/>
            <x:color rgb="ff000000"/>
            <x:b val="1"/>
          </x:rPr>
          <x:t xml:space="preserve"> (05</x:t>
        </x:r>
        <x:r>
          <x:rPr>
            <x:rFont val="돋움"/>
            <x:sz val="9"/>
            <x:color rgb="ff000000"/>
            <x:b val="1"/>
          </x:rPr>
          <x:t>하</x:t>
        </x:r>
        <x:r>
          <x:rPr>
            <x:rFont val="Tahoma"/>
            <x:sz val="9"/>
            <x:color rgb="ff000000"/>
            <x:b val="1"/>
          </x:rPr>
          <x:t>1062)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<x:sst xmlns:r="http://schemas.openxmlformats.org/officeDocument/2006/relationships" xmlns:c="http://schemas.openxmlformats.org/drawingml/2006/chart" xmlns:x="http://schemas.openxmlformats.org/spreadsheetml/2006/main" count="129" uniqueCount="39">
  <x:si>
    <x:t>05호4960
(전기차, 아이오닉9)</x:t>
  </x:si>
  <x:si>
    <x:t>05호2497
(전기차, 아이오닉5)</x:t>
  </x:si>
  <x:si>
    <x:t>49우0946
(하이브리드, 소나타)</x:t>
  </x:si>
  <x:si>
    <x:t>수소차량 사용 합계</x:t>
  </x:si>
  <x:si>
    <x:t xml:space="preserve">  kw당 단가</x:t>
  </x:si>
  <x:si>
    <x:t>주행거리(km)</x:t>
  </x:si>
  <x:si>
    <x:t xml:space="preserve">  kg당 단가</x:t>
  </x:si>
  <x:si>
    <x:t>전기차량 사용 합계</x:t>
  </x:si>
  <x:si>
    <x:t>경유 차량 사용 합계</x:t>
  </x:si>
  <x:si>
    <x:t>사용량(kwh)</x:t>
  </x:si>
  <x:si>
    <x:t>업무용차량  주행거리 및 주유내역(소수점이하 절사)</x:t>
  </x:si>
  <x:si>
    <x:t>5월</x:t>
  </x:si>
  <x:si>
    <x:t>종 목</x:t>
  </x:si>
  <x:si>
    <x:t>1월</x:t>
  </x:si>
  <x:si>
    <x:t>12월</x:t>
  </x:si>
  <x:si>
    <x:t>9월</x:t>
  </x:si>
  <x:si>
    <x:t>7월</x:t>
  </x:si>
  <x:si>
    <x:t>3월</x:t>
  </x:si>
  <x:si>
    <x:t>4월</x:t>
  </x:si>
  <x:si>
    <x:t>6월</x:t>
  </x:si>
  <x:si>
    <x:t>2월</x:t>
  </x:si>
  <x:si>
    <x:t>10월</x:t>
  </x:si>
  <x:si>
    <x:t>11월</x:t>
  </x:si>
  <x:si>
    <x:t>8월</x:t>
  </x:si>
  <x:si>
    <x:t>사용량(kg)</x:t>
  </x:si>
  <x:si>
    <x:t>사용량(L)</x:t>
  </x:si>
  <x:si>
    <x:t xml:space="preserve"> 합   계</x:t>
  </x:si>
  <x:si>
    <x:t>주유비(원)</x:t>
  </x:si>
  <x:si>
    <x:t>전기충전</x:t>
  </x:si>
  <x:si>
    <x:t>자차 휘발유</x:t>
  </x:si>
  <x:si>
    <x:t>자차 경유</x:t>
  </x:si>
  <x:si>
    <x:t xml:space="preserve">  L당 단가</x:t>
  </x:si>
  <x:si>
    <x:t>L당 단가</x:t>
  </x:si>
  <x:si>
    <x:t xml:space="preserve"> 구  분</x:t>
  </x:si>
  <x:si>
    <x:t>휘발유 차량 사용 합계</x:t>
  </x:si>
  <x:si>
    <x:t>49우0884
(가솔린, 모닝)</x:t>
  </x:si>
  <x:si>
    <x:t>31호9024
(수소차, 넥쏘)</x:t>
  </x:si>
  <x:si>
    <x:t>74도6869
(디젤, 스타렉스)</x:t>
  </x:si>
  <x:si>
    <x:t>-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</x:si>
</x:sst>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0.0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Tahoma"/>
      <x:sz val="9"/>
      <x:color rgb="ff000000"/>
      <x:b val="1"/>
    </x:font>
    <x:font>
      <x:name val="Tahoma"/>
      <x:sz val="9"/>
      <x:color rgb="ff000000"/>
    </x:font>
    <x:font>
      <x:name val="돋움"/>
      <x:sz val="9"/>
      <x:color rgb="ff000000"/>
    </x:font>
    <x:font>
      <x:name val="돋움"/>
      <x:sz val="9"/>
      <x:color rgb="ff000000"/>
      <x:b val="1"/>
    </x:font>
  </x:fonts>
  <x:fills count="10">
    <x:fill>
      <x:patternFill patternType="none"/>
    </x:fill>
    <x:fill>
      <x:patternFill patternType="gray125"/>
    </x:fill>
    <x:fill>
      <x:patternFill patternType="solid">
        <x:fgColor rgb="ff00b0f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d8bee4"/>
        <x:bgColor indexed="64"/>
      </x:patternFill>
    </x:fill>
    <x:fill>
      <x:patternFill patternType="solid">
        <x:fgColor rgb="ffdfe6f7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 style="thick">
        <x:color auto="1"/>
      </x:top>
      <x:bottom style="double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 style="double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double">
        <x:color auto="1"/>
      </x:bottom>
    </x:border>
    <x:border>
      <x:left style="double">
        <x:color auto="1"/>
      </x:left>
      <x:right style="medium">
        <x:color auto="1"/>
      </x:right>
      <x:top style="double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double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double">
        <x:color auto="1"/>
      </x:left>
      <x:right style="medium"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double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double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double">
        <x:color auto="1"/>
      </x:right>
      <x:top style="medium">
        <x:color auto="1"/>
      </x:top>
      <x:bottom style="double">
        <x:color auto="1"/>
      </x:bottom>
    </x:border>
    <x:border>
      <x:left style="double">
        <x:color auto="1"/>
      </x:left>
      <x:right style="medium">
        <x:color auto="1"/>
      </x:right>
      <x:top style="double">
        <x:color auto="1"/>
      </x:top>
      <x:bottom style="double">
        <x:color auto="1"/>
      </x:bottom>
    </x:border>
    <x:border>
      <x:left style="medium">
        <x:color auto="1"/>
      </x:left>
      <x:right style="medium">
        <x:color auto="1"/>
      </x:right>
      <x:top style="double">
        <x:color auto="1"/>
      </x:top>
      <x:bottom style="double">
        <x:color auto="1"/>
      </x:bottom>
    </x:border>
    <x:border>
      <x:left style="medium">
        <x:color auto="1"/>
      </x:left>
      <x:right style="double">
        <x:color auto="1"/>
      </x:right>
      <x:top style="double">
        <x:color auto="1"/>
      </x:top>
      <x:bottom style="double">
        <x:color auto="1"/>
      </x:bottom>
    </x:border>
    <x:border>
      <x:left style="medium">
        <x:color auto="1"/>
      </x:left>
      <x:right style="double"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8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Border="1">
      <x:alignment horizontal="general" vertical="center"/>
    </x:xf>
    <x:xf numFmtId="164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164" fontId="0" fillId="0" borderId="0" xfId="0" applyNumberFormat="1" applyBorder="1">
      <x:alignment horizontal="general" vertical="center"/>
    </x:xf>
    <x:xf numFmtId="41" fontId="0" fillId="0" borderId="0" xfId="1" applyNumberFormat="1" applyFont="1">
      <x:alignment horizontal="general" vertical="center"/>
    </x:xf>
    <x:xf numFmtId="41" fontId="0" fillId="0" borderId="0" xfId="1" applyNumberFormat="1" applyFont="1" applyBorder="1">
      <x:alignment horizontal="general" vertical="center"/>
    </x:xf>
    <x:xf numFmtId="41" fontId="0" fillId="0" borderId="0" xfId="0" applyNumberFormat="1">
      <x:alignment horizontal="general" vertical="center"/>
    </x:xf>
    <x:xf numFmtId="41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7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7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4" borderId="8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4" borderId="8" xfId="0" applyNumberFormat="1" applyFill="1" applyBorder="1" applyAlignment="1">
          <x:alignment horizontal="right" vertical="center"/>
        </x:xf>
      </mc:Fallback>
    </mc:AlternateContent>
    <x:xf numFmtId="164" fontId="6" fillId="5" borderId="7" xfId="0" applyNumberFormat="1" applyFont="1" applyFill="1" applyBorder="1" applyAlignment="1">
      <x:alignment horizontal="general" vertical="center"/>
    </x:xf>
    <x:xf numFmtId="164" fontId="6" fillId="6" borderId="7" xfId="0" applyNumberFormat="1" applyFont="1" applyFill="1" applyBorder="1" applyAlignme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5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4" borderId="13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4" borderId="13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4" borderId="16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4" borderId="16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4" borderId="17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4" borderId="17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7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7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ill="1" applyBorder="1" applyAlignment="1">
          <x:alignment horizontal="center" vertical="center"/>
        </x:xf>
      </mc:Fallback>
    </mc:AlternateContent>
    <x:xf numFmtId="164" fontId="6" fillId="7" borderId="22" xfId="0" applyNumberFormat="1" applyFont="1" applyFill="1" applyBorder="1" applyAlignment="1">
      <x:alignment horizontal="general" vertical="center"/>
    </x:xf>
    <x:xf numFmtId="164" fontId="6" fillId="7" borderId="2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5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ill="1" applyBorder="1" applyAlignment="1">
          <x:alignment horizontal="center" vertical="center"/>
        </x:xf>
      </mc:Fallback>
    </mc:AlternateContent>
    <x:xf numFmtId="164" fontId="6" fillId="5" borderId="1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8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7" xfId="0" applyNumberFormat="1" applyFont="1" applyFill="1" applyBorder="1" applyAlignment="1">
          <x:alignment horizontal="center" vertical="center"/>
        </x:xf>
      </mc:Fallback>
    </mc:AlternateContent>
    <x:xf numFmtId="164" fontId="6" fillId="8" borderId="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7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9" borderId="1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9" borderId="16" xfId="0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2:T47"/>
  <x:sheetViews>
    <x:sheetView tabSelected="1" view="pageBreakPreview" topLeftCell="A1" zoomScale="90" zoomScaleNormal="100" zoomScaleSheetLayoutView="90" workbookViewId="0">
      <x:selection activeCell="A2" activeCellId="0" sqref="A2:C2"/>
    </x:sheetView>
  </x:sheetViews>
  <x:sheetFormatPr defaultColWidth="9" defaultRowHeight="16.399999999999999"/>
  <x:cols>
    <x:col min="1" max="1" width="25.375" style="4" customWidth="1"/>
    <x:col min="2" max="2" width="12.75" style="5" customWidth="1"/>
    <x:col min="3" max="3" width="13.625" style="4" bestFit="1" customWidth="1"/>
    <x:col min="4" max="12" width="11.5" style="4" bestFit="1" customWidth="1"/>
    <x:col min="13" max="13" width="12.75" style="4" customWidth="1"/>
    <x:col min="14" max="14" width="11.5" style="4" bestFit="1" customWidth="1"/>
    <x:col min="15" max="15" width="12.75" style="4" bestFit="1" customWidth="1"/>
    <x:col min="16" max="16" width="11.375" style="4" bestFit="1" customWidth="1"/>
    <x:col min="17" max="17" width="13.25" style="4" customWidth="1"/>
    <x:col min="18" max="19" width="10.875" style="4" bestFit="1" customWidth="1"/>
  </x:cols>
  <x:sheetData>
    <x:row r="2" spans="1:6" ht="25.5" customHeight="1">
      <x:c r="A2" s="36" t="s">
        <x:v>10</x:v>
      </x:c>
      <x:c r="B2" s="36"/>
      <x:c r="C2" s="36"/>
      <x:c r="D2" s="6"/>
      <x:c r="E2" s="6"/>
      <x:c r="F2" s="6"/>
    </x:row>
    <x:row r="3" spans="1:16" ht="17.899999999999999">
      <x:c r="A3" s="22" t="s">
        <x:v>33</x:v>
      </x:c>
      <x:c r="B3" s="10" t="s">
        <x:v>12</x:v>
      </x:c>
      <x:c r="C3" s="11" t="s">
        <x:v>13</x:v>
      </x:c>
      <x:c r="D3" s="12" t="s">
        <x:v>20</x:v>
      </x:c>
      <x:c r="E3" s="12" t="s">
        <x:v>17</x:v>
      </x:c>
      <x:c r="F3" s="12" t="s">
        <x:v>18</x:v>
      </x:c>
      <x:c r="G3" s="12" t="s">
        <x:v>11</x:v>
      </x:c>
      <x:c r="H3" s="12" t="s">
        <x:v>19</x:v>
      </x:c>
      <x:c r="I3" s="12" t="s">
        <x:v>16</x:v>
      </x:c>
      <x:c r="J3" s="12" t="s">
        <x:v>23</x:v>
      </x:c>
      <x:c r="K3" s="12" t="s">
        <x:v>15</x:v>
      </x:c>
      <x:c r="L3" s="12" t="s">
        <x:v>21</x:v>
      </x:c>
      <x:c r="M3" s="12" t="s">
        <x:v>22</x:v>
      </x:c>
      <x:c r="N3" s="13" t="s">
        <x:v>14</x:v>
      </x:c>
      <x:c r="O3" s="14" t="s">
        <x:v>26</x:v>
      </x:c>
      <x:c r="P3" s="3"/>
    </x:row>
    <x:row r="4" spans="1:15" s="7" customFormat="1" ht="17.149999999999999" customHeight="1">
      <x:c r="A4" s="63" t="s">
        <x:v>0</x:v>
      </x:c>
      <x:c r="B4" s="45" t="s">
        <x:v>27</x:v>
      </x:c>
      <x:c r="C4" s="46">
        <x:v>119576</x:v>
      </x:c>
      <x:c r="D4" s="46">
        <x:v>153900</x:v>
      </x:c>
      <x:c r="E4" s="46">
        <x:v>160384</x:v>
      </x:c>
      <x:c r="F4" s="46">
        <x:v>184520</x:v>
      </x:c>
      <x:c r="G4" s="46">
        <x:v>140249</x:v>
      </x:c>
      <x:c r="H4" s="46">
        <x:v>298402</x:v>
      </x:c>
      <x:c r="I4" s="46">
        <x:v>199385</x:v>
      </x:c>
      <x:c r="J4" s="46">
        <x:v>194572</x:v>
      </x:c>
      <x:c r="K4" s="46">
        <x:v>342798</x:v>
      </x:c>
      <x:c r="L4" s="46">
        <x:v>274602</x:v>
      </x:c>
      <x:c r="M4" s="46"/>
      <x:c r="N4" s="46"/>
      <x:c r="O4" s="55">
        <x:f>SUM(C4:N4)</x:f>
        <x:v>2068388</x:v>
      </x:c>
    </x:row>
    <x:row r="5" spans="1:15" s="7" customFormat="1" ht="17.149999999999999">
      <x:c r="A5" s="64"/>
      <x:c r="B5" s="23" t="s">
        <x:v>4</x:v>
      </x:c>
      <x:c r="C5" s="25" t="s">
        <x:v>28</x:v>
      </x:c>
      <x:c r="D5" s="25" t="s">
        <x:v>28</x:v>
      </x:c>
      <x:c r="E5" s="25" t="s">
        <x:v>28</x:v>
      </x:c>
      <x:c r="F5" s="25" t="s">
        <x:v>28</x:v>
      </x:c>
      <x:c r="G5" s="25" t="s">
        <x:v>28</x:v>
      </x:c>
      <x:c r="H5" s="25" t="s">
        <x:v>28</x:v>
      </x:c>
      <x:c r="I5" s="25" t="s">
        <x:v>28</x:v>
      </x:c>
      <x:c r="J5" s="25" t="s">
        <x:v>28</x:v>
      </x:c>
      <x:c r="K5" s="25" t="s">
        <x:v>28</x:v>
      </x:c>
      <x:c r="L5" s="25" t="s">
        <x:v>28</x:v>
      </x:c>
      <x:c r="M5" s="25" t="s">
        <x:v>28</x:v>
      </x:c>
      <x:c r="N5" s="25" t="s">
        <x:v>28</x:v>
      </x:c>
      <x:c r="O5" s="57">
        <x:v>0</x:v>
      </x:c>
    </x:row>
    <x:row r="6" spans="1:15" s="7" customFormat="1" ht="17.149999999999999">
      <x:c r="A6" s="64"/>
      <x:c r="B6" s="23" t="s">
        <x:v>9</x:v>
      </x:c>
      <x:c r="C6" s="25" t="s">
        <x:v>28</x:v>
      </x:c>
      <x:c r="D6" s="25" t="s">
        <x:v>28</x:v>
      </x:c>
      <x:c r="E6" s="25" t="s">
        <x:v>28</x:v>
      </x:c>
      <x:c r="F6" s="25" t="s">
        <x:v>28</x:v>
      </x:c>
      <x:c r="G6" s="25" t="s">
        <x:v>28</x:v>
      </x:c>
      <x:c r="H6" s="25" t="s">
        <x:v>28</x:v>
      </x:c>
      <x:c r="I6" s="25" t="s">
        <x:v>28</x:v>
      </x:c>
      <x:c r="J6" s="25" t="s">
        <x:v>28</x:v>
      </x:c>
      <x:c r="K6" s="25" t="s">
        <x:v>28</x:v>
      </x:c>
      <x:c r="L6" s="25" t="s">
        <x:v>28</x:v>
      </x:c>
      <x:c r="M6" s="25" t="s">
        <x:v>28</x:v>
      </x:c>
      <x:c r="N6" s="25" t="s">
        <x:v>28</x:v>
      </x:c>
      <x:c r="O6" s="57">
        <x:v>0</x:v>
      </x:c>
    </x:row>
    <x:row r="7" spans="1:15" s="7" customFormat="1" ht="17.149999999999999">
      <x:c r="A7" s="65"/>
      <x:c r="B7" s="49" t="s">
        <x:v>5</x:v>
      </x:c>
      <x:c r="C7" s="88"/>
      <x:c r="D7" s="88"/>
      <x:c r="E7" s="88"/>
      <x:c r="F7" s="88"/>
      <x:c r="G7" s="88"/>
      <x:c r="H7" s="88"/>
      <x:c r="I7" s="88"/>
      <x:c r="J7" s="88"/>
      <x:c r="K7" s="88"/>
      <x:c r="L7" s="88">
        <x:v>8065</x:v>
      </x:c>
      <x:c r="M7" s="88">
        <x:v>12304</x:v>
      </x:c>
      <x:c r="N7" s="88"/>
      <x:c r="O7" s="66"/>
    </x:row>
    <x:row r="8" spans="1:15" s="7" customFormat="1" ht="17.149999999999999" customHeight="1">
      <x:c r="A8" s="37" t="s">
        <x:v>1</x:v>
      </x:c>
      <x:c r="B8" s="51" t="s">
        <x:v>27</x:v>
      </x:c>
      <x:c r="C8" s="52"/>
      <x:c r="D8" s="52"/>
      <x:c r="E8" s="52"/>
      <x:c r="F8" s="52"/>
      <x:c r="G8" s="52"/>
      <x:c r="H8" s="52">
        <x:v>16970</x:v>
      </x:c>
      <x:c r="I8" s="52">
        <x:v>89021</x:v>
      </x:c>
      <x:c r="J8" s="52">
        <x:v>126804</x:v>
      </x:c>
      <x:c r="K8" s="52">
        <x:v>188349</x:v>
      </x:c>
      <x:c r="L8" s="52">
        <x:v>163554</x:v>
      </x:c>
      <x:c r="M8" s="52"/>
      <x:c r="N8" s="52"/>
      <x:c r="O8" s="62">
        <x:f t="shared" ref="O8:O34" si="0">SUM(C8:N8)</x:f>
        <x:v>584698</x:v>
      </x:c>
    </x:row>
    <x:row r="9" spans="1:15" s="7" customFormat="1" ht="17.149999999999999">
      <x:c r="A9" s="38"/>
      <x:c r="B9" s="23" t="s">
        <x:v>4</x:v>
      </x:c>
      <x:c r="C9" s="26" t="s">
        <x:v>28</x:v>
      </x:c>
      <x:c r="D9" s="26" t="s">
        <x:v>28</x:v>
      </x:c>
      <x:c r="E9" s="26" t="s">
        <x:v>28</x:v>
      </x:c>
      <x:c r="F9" s="26" t="s">
        <x:v>28</x:v>
      </x:c>
      <x:c r="G9" s="26" t="s">
        <x:v>28</x:v>
      </x:c>
      <x:c r="H9" s="26" t="s">
        <x:v>28</x:v>
      </x:c>
      <x:c r="I9" s="26" t="s">
        <x:v>28</x:v>
      </x:c>
      <x:c r="J9" s="26" t="s">
        <x:v>28</x:v>
      </x:c>
      <x:c r="K9" s="26" t="s">
        <x:v>28</x:v>
      </x:c>
      <x:c r="L9" s="26" t="s">
        <x:v>28</x:v>
      </x:c>
      <x:c r="M9" s="26" t="s">
        <x:v>28</x:v>
      </x:c>
      <x:c r="N9" s="26" t="s">
        <x:v>28</x:v>
      </x:c>
      <x:c r="O9" s="24">
        <x:f t="shared" si="0"/>
        <x:v>0</x:v>
      </x:c>
    </x:row>
    <x:row r="10" spans="1:15" s="7" customFormat="1" ht="17.149999999999999">
      <x:c r="A10" s="38"/>
      <x:c r="B10" s="23" t="s">
        <x:v>9</x:v>
      </x:c>
      <x:c r="C10" s="79" t="s">
        <x:v>28</x:v>
      </x:c>
      <x:c r="D10" s="79" t="s">
        <x:v>28</x:v>
      </x:c>
      <x:c r="E10" s="79" t="s">
        <x:v>28</x:v>
      </x:c>
      <x:c r="F10" s="79" t="s">
        <x:v>28</x:v>
      </x:c>
      <x:c r="G10" s="79" t="s">
        <x:v>28</x:v>
      </x:c>
      <x:c r="H10" s="79" t="s">
        <x:v>28</x:v>
      </x:c>
      <x:c r="I10" s="79" t="s">
        <x:v>28</x:v>
      </x:c>
      <x:c r="J10" s="79" t="s">
        <x:v>28</x:v>
      </x:c>
      <x:c r="K10" s="79" t="s">
        <x:v>28</x:v>
      </x:c>
      <x:c r="L10" s="79" t="s">
        <x:v>28</x:v>
      </x:c>
      <x:c r="M10" s="79" t="s">
        <x:v>28</x:v>
      </x:c>
      <x:c r="N10" s="79" t="s">
        <x:v>28</x:v>
      </x:c>
      <x:c r="O10" s="24">
        <x:f t="shared" si="0"/>
        <x:v>0</x:v>
      </x:c>
    </x:row>
    <x:row r="11" spans="1:15" s="7" customFormat="1" ht="17.149999999999999">
      <x:c r="A11" s="39"/>
      <x:c r="B11" s="29" t="s">
        <x:v>5</x:v>
      </x:c>
      <x:c r="C11" s="30"/>
      <x:c r="D11" s="30"/>
      <x:c r="E11" s="30"/>
      <x:c r="F11" s="30"/>
      <x:c r="G11" s="30"/>
      <x:c r="H11" s="30"/>
      <x:c r="I11" s="30"/>
      <x:c r="J11" s="30"/>
      <x:c r="K11" s="30"/>
      <x:c r="L11" s="30">
        <x:v>9797</x:v>
      </x:c>
      <x:c r="M11" s="30">
        <x:v>11461</x:v>
      </x:c>
      <x:c r="N11" s="30"/>
      <x:c r="O11" s="43"/>
    </x:row>
    <x:row r="12" spans="1:16" ht="17.149999999999999" customHeight="1">
      <x:c r="A12" s="53" t="s">
        <x:v>36</x:v>
      </x:c>
      <x:c r="B12" s="54" t="s">
        <x:v>27</x:v>
      </x:c>
      <x:c r="C12" s="46">
        <x:v>102769</x:v>
      </x:c>
      <x:c r="D12" s="46"/>
      <x:c r="E12" s="46">
        <x:v>32373</x:v>
      </x:c>
      <x:c r="F12" s="46">
        <x:v>49104</x:v>
      </x:c>
      <x:c r="G12" s="46">
        <x:v>90373</x:v>
      </x:c>
      <x:c r="H12" s="46">
        <x:v>87031</x:v>
      </x:c>
      <x:c r="I12" s="46">
        <x:v>35224</x:v>
      </x:c>
      <x:c r="J12" s="46">
        <x:v>126804</x:v>
      </x:c>
      <x:c r="K12" s="46">
        <x:v>7108</x:v>
      </x:c>
      <x:c r="L12" s="46">
        <x:v>37957</x:v>
      </x:c>
      <x:c r="M12" s="46"/>
      <x:c r="N12" s="46"/>
      <x:c r="O12" s="55">
        <x:f t="shared" si="0"/>
        <x:v>568743</x:v>
      </x:c>
      <x:c r="P12" s="3"/>
    </x:row>
    <x:row r="13" spans="1:18" ht="17.149999999999999">
      <x:c r="A13" s="56"/>
      <x:c r="B13" s="27" t="s">
        <x:v>6</x:v>
      </x:c>
      <x:c r="C13" s="26">
        <x:f>C12/C14</x:f>
        <x:v>9899.720643483286</x:v>
      </x:c>
      <x:c r="D13" s="26" t="s">
        <x:v>38</x:v>
      </x:c>
      <x:c r="E13" s="26">
        <x:f t="shared" ref="E13:K13" si="1">E12/E14</x:f>
        <x:v>9900</x:v>
      </x:c>
      <x:c r="F13" s="26">
        <x:f t="shared" si="1"/>
        <x:v>9900</x:v>
      </x:c>
      <x:c r="G13" s="26">
        <x:f t="shared" si="1"/>
        <x:v>10735.685435970539</x:v>
      </x:c>
      <x:c r="H13" s="26">
        <x:f t="shared" si="1"/>
        <x:v>9900.0113752701618</x:v>
      </x:c>
      <x:c r="I13" s="26">
        <x:f t="shared" si="1"/>
        <x:v>9900</x:v>
      </x:c>
      <x:c r="J13" s="26">
        <x:f t="shared" si="1"/>
        <x:v>9900</x:v>
      </x:c>
      <x:c r="K13" s="26">
        <x:f t="shared" si="1"/>
        <x:v>9900</x:v>
      </x:c>
      <x:c r="L13" s="26" t="s">
        <x:v>38</x:v>
      </x:c>
      <x:c r="M13" s="26" t="s">
        <x:v>38</x:v>
      </x:c>
      <x:c r="N13" s="26" t="s">
        <x:v>38</x:v>
      </x:c>
      <x:c r="O13" s="57">
        <x:f t="shared" si="0"/>
        <x:v>80035.417454723982</x:v>
      </x:c>
      <x:c r="P13" s="3"/>
      <x:c r="R13" s="5"/>
    </x:row>
    <x:row r="14" spans="1:16" ht="17.149999999999999">
      <x:c r="A14" s="56"/>
      <x:c r="B14" s="27" t="s">
        <x:v>24</x:v>
      </x:c>
      <x:c r="C14" s="79">
        <x:f>1.46+3.47+5.451</x:f>
        <x:v>10.381</x:v>
      </x:c>
      <x:c r="D14" s="79"/>
      <x:c r="E14" s="79">
        <x:v>3.27</x:v>
      </x:c>
      <x:c r="F14" s="79">
        <x:f>F12/9900</x:f>
        <x:v>4.96</x:v>
      </x:c>
      <x:c r="G14" s="79">
        <x:f>5.068+3.35</x:f>
        <x:v>8.4179999999999993</x:v>
      </x:c>
      <x:c r="H14" s="79">
        <x:f>3.631+5.16</x:f>
        <x:v>8.7910000000000004</x:v>
      </x:c>
      <x:c r="I14" s="79">
        <x:f>I12/9900</x:f>
        <x:v>3.5579797979797978</x:v>
      </x:c>
      <x:c r="J14" s="79">
        <x:f>J12/9900</x:f>
        <x:v>12.808484848484849</x:v>
      </x:c>
      <x:c r="K14" s="79">
        <x:f>K12/9900</x:f>
        <x:v>0.71797979797979794</x:v>
      </x:c>
      <x:c r="L14" s="79"/>
      <x:c r="M14" s="79"/>
      <x:c r="N14" s="79"/>
      <x:c r="O14" s="58">
        <x:f t="shared" si="0"/>
        <x:v>52.904444444444444</x:v>
      </x:c>
      <x:c r="P14" s="3"/>
    </x:row>
    <x:row r="15" spans="1:19" s="2" customFormat="1" ht="17.149999999999999">
      <x:c r="A15" s="59"/>
      <x:c r="B15" s="60" t="s">
        <x:v>5</x:v>
      </x:c>
      <x:c r="C15" s="50"/>
      <x:c r="D15" s="50"/>
      <x:c r="E15" s="50"/>
      <x:c r="F15" s="50"/>
      <x:c r="G15" s="50"/>
      <x:c r="H15" s="50"/>
      <x:c r="I15" s="50"/>
      <x:c r="J15" s="50"/>
      <x:c r="K15" s="50"/>
      <x:c r="L15" s="50"/>
      <x:c r="M15" s="50">
        <x:v>46256</x:v>
      </x:c>
      <x:c r="N15" s="50"/>
      <x:c r="O15" s="61"/>
      <x:c r="P15" s="3"/>
      <x:c r="Q15" s="3"/>
      <x:c r="R15" s="3"/>
      <x:c r="S15" s="3"/>
    </x:row>
    <x:row r="16" spans="1:19" ht="17.149999999999999" customHeight="1">
      <x:c r="A16" s="40" t="s">
        <x:v>35</x:v>
      </x:c>
      <x:c r="B16" s="51" t="s">
        <x:v>27</x:v>
      </x:c>
      <x:c r="C16" s="52"/>
      <x:c r="D16" s="52">
        <x:v>43000</x:v>
      </x:c>
      <x:c r="E16" s="52">
        <x:v>44000</x:v>
      </x:c>
      <x:c r="F16" s="52"/>
      <x:c r="G16" s="52">
        <x:v>30000</x:v>
      </x:c>
      <x:c r="H16" s="52">
        <x:v>40000</x:v>
      </x:c>
      <x:c r="I16" s="52">
        <x:v>74000</x:v>
      </x:c>
      <x:c r="J16" s="52">
        <x:v>8400</x:v>
      </x:c>
      <x:c r="K16" s="52">
        <x:v>126000</x:v>
      </x:c>
      <x:c r="L16" s="52">
        <x:v>81063</x:v>
      </x:c>
      <x:c r="M16" s="52"/>
      <x:c r="N16" s="52"/>
      <x:c r="O16" s="62">
        <x:f t="shared" si="0"/>
        <x:v>446463</x:v>
      </x:c>
      <x:c r="P16" s="3"/>
      <x:c r="Q16" s="15"/>
      <x:c r="R16" s="18"/>
      <x:c r="S16" s="20"/>
    </x:row>
    <x:row r="17" spans="1:15" ht="17.149999999999999">
      <x:c r="A17" s="41"/>
      <x:c r="B17" s="23" t="s">
        <x:v>31</x:v>
      </x:c>
      <x:c r="C17" s="79" t="s">
        <x:v>38</x:v>
      </x:c>
      <x:c r="D17" s="79">
        <x:f t="shared" ref="D17:I17" si="2">D16/D18</x:f>
        <x:v>1784.9730178497302</x:v>
      </x:c>
      <x:c r="E17" s="79">
        <x:f t="shared" si="2"/>
        <x:v>1607.9520537933051</x:v>
      </x:c>
      <x:c r="F17" s="79" t="s">
        <x:v>38</x:v>
      </x:c>
      <x:c r="G17" s="79">
        <x:f t="shared" si="2"/>
        <x:v>1638.9860139860141</x:v>
      </x:c>
      <x:c r="H17" s="79">
        <x:f t="shared" si="2"/>
        <x:v>1582.9672721516483</x:v>
      </x:c>
      <x:c r="I17" s="79">
        <x:f t="shared" si="2"/>
        <x:v>1630.0277545266313</x:v>
      </x:c>
      <x:c r="J17" s="79" t="s">
        <x:v>38</x:v>
      </x:c>
      <x:c r="K17" s="79" t="s">
        <x:v>38</x:v>
      </x:c>
      <x:c r="L17" s="79" t="s">
        <x:v>38</x:v>
      </x:c>
      <x:c r="M17" s="79" t="s">
        <x:v>38</x:v>
      </x:c>
      <x:c r="N17" s="79" t="s">
        <x:v>38</x:v>
      </x:c>
      <x:c r="O17" s="24">
        <x:f>SUM(C17:N17)/9</x:f>
        <x:v>916.10067914525871</x:v>
      </x:c>
    </x:row>
    <x:row r="18" spans="1:15" ht="17.149999999999999">
      <x:c r="A18" s="41"/>
      <x:c r="B18" s="23" t="s">
        <x:v>25</x:v>
      </x:c>
      <x:c r="C18" s="79"/>
      <x:c r="D18" s="79">
        <x:v>24.09</x:v>
      </x:c>
      <x:c r="E18" s="79">
        <x:v>27.364000000000001</x:v>
      </x:c>
      <x:c r="F18" s="79"/>
      <x:c r="G18" s="79">
        <x:v>18.303999999999998</x:v>
      </x:c>
      <x:c r="H18" s="79">
        <x:v>25.268999999999998</x:v>
      </x:c>
      <x:c r="I18" s="79">
        <x:f>21.889+23.509</x:f>
        <x:v>45.397999999999996</x:v>
      </x:c>
      <x:c r="J18" s="79"/>
      <x:c r="K18" s="79"/>
      <x:c r="L18" s="79"/>
      <x:c r="M18" s="79"/>
      <x:c r="N18" s="79"/>
      <x:c r="O18" s="24">
        <x:f t="shared" si="0"/>
        <x:v>140.42499999999998</x:v>
      </x:c>
    </x:row>
    <x:row r="19" spans="1:19" s="2" customFormat="1" ht="17.149999999999999">
      <x:c r="A19" s="42"/>
      <x:c r="B19" s="29" t="s">
        <x:v>5</x:v>
      </x:c>
      <x:c r="C19" s="80"/>
      <x:c r="D19" s="80"/>
      <x:c r="E19" s="80"/>
      <x:c r="F19" s="80"/>
      <x:c r="G19" s="80"/>
      <x:c r="H19" s="80"/>
      <x:c r="I19" s="80"/>
      <x:c r="J19" s="80"/>
      <x:c r="K19" s="80"/>
      <x:c r="L19" s="80"/>
      <x:c r="M19" s="80">
        <x:v>106238</x:v>
      </x:c>
      <x:c r="N19" s="80"/>
      <x:c r="O19" s="81"/>
      <x:c r="P19" s="3"/>
      <x:c r="Q19" s="3"/>
      <x:c r="R19" s="3"/>
      <x:c r="S19" s="3"/>
    </x:row>
    <x:row r="20" spans="1:19" s="1" customFormat="1" ht="17.149999999999999">
      <x:c r="A20" s="44" t="s">
        <x:v>2</x:v>
      </x:c>
      <x:c r="B20" s="45" t="s">
        <x:v>27</x:v>
      </x:c>
      <x:c r="C20" s="46">
        <x:v>50000</x:v>
      </x:c>
      <x:c r="D20" s="46">
        <x:v>123630</x:v>
      </x:c>
      <x:c r="E20" s="46">
        <x:v>134000</x:v>
      </x:c>
      <x:c r="F20" s="46">
        <x:v>161457</x:v>
      </x:c>
      <x:c r="G20" s="46">
        <x:v>64675</x:v>
      </x:c>
      <x:c r="H20" s="46">
        <x:v>214655</x:v>
      </x:c>
      <x:c r="I20" s="46">
        <x:v>244090</x:v>
      </x:c>
      <x:c r="J20" s="46"/>
      <x:c r="K20" s="46"/>
      <x:c r="L20" s="46">
        <x:v>104969</x:v>
      </x:c>
      <x:c r="M20" s="46"/>
      <x:c r="N20" s="46"/>
      <x:c r="O20" s="82">
        <x:f t="shared" si="0"/>
        <x:v>1097476</x:v>
      </x:c>
      <x:c r="P20" s="3"/>
      <x:c r="Q20" s="3"/>
      <x:c r="R20" s="3"/>
      <x:c r="S20" s="3"/>
    </x:row>
    <x:row r="21" spans="1:19" s="1" customFormat="1" ht="17.149999999999999">
      <x:c r="A21" s="47"/>
      <x:c r="B21" s="28" t="s">
        <x:v>32</x:v>
      </x:c>
      <x:c r="C21" s="79">
        <x:f>C20/C22</x:f>
        <x:v>1658.9800590596901</x:v>
      </x:c>
      <x:c r="D21" s="79">
        <x:f t="shared" ref="D21:M21" si="3">D20/D22</x:f>
        <x:v>1736.0106719090079</x:v>
      </x:c>
      <x:c r="E21" s="79">
        <x:f t="shared" si="3"/>
        <x:v>1719.0506735086594</x:v>
      </x:c>
      <x:c r="F21" s="79">
        <x:f t="shared" si="3"/>
        <x:v>1657.6864238852554</x:v>
      </x:c>
      <x:c r="G21" s="79">
        <x:f t="shared" si="3"/>
        <x:v>1670.7569103590804</x:v>
      </x:c>
      <x:c r="H21" s="79">
        <x:f t="shared" si="3"/>
        <x:v>1642.9522701527724</x:v>
      </x:c>
      <x:c r="I21" s="79">
        <x:f t="shared" si="3"/>
        <x:v>2068.0510721941218</x:v>
      </x:c>
      <x:c r="J21" s="79" t="s">
        <x:v>38</x:v>
      </x:c>
      <x:c r="K21" s="79" t="s">
        <x:v>38</x:v>
      </x:c>
      <x:c r="L21" s="79" t="s">
        <x:v>38</x:v>
      </x:c>
      <x:c r="M21" s="79" t="e">
        <x:f t="shared" si="3"/>
        <x:v>#DIV/0!</x:v>
      </x:c>
      <x:c r="N21" s="79" t="s">
        <x:v>38</x:v>
      </x:c>
      <x:c r="O21" s="83" t="e">
        <x:f>SUM(C21:N21)/12</x:f>
        <x:v>#DIV/0!</x:v>
      </x:c>
      <x:c r="P21" s="3"/>
      <x:c r="Q21" s="3"/>
      <x:c r="R21" s="3"/>
      <x:c r="S21" s="3"/>
    </x:row>
    <x:row r="22" spans="1:19" s="1" customFormat="1" ht="16.75">
      <x:c r="A22" s="47"/>
      <x:c r="B22" s="29" t="s">
        <x:v>25</x:v>
      </x:c>
      <x:c r="C22" s="80">
        <x:v>30.138999999999999</x:v>
      </x:c>
      <x:c r="D22" s="80">
        <x:f>29.155+42.06</x:f>
        <x:v>71.215000000000003</x:v>
      </x:c>
      <x:c r="E22" s="80">
        <x:v>77.950000000000003</x:v>
      </x:c>
      <x:c r="F22" s="80">
        <x:f>34+18.349+45.05</x:f>
        <x:v>97.399000000000001</x:v>
      </x:c>
      <x:c r="G22" s="80">
        <x:v>38.710000000000001</x:v>
      </x:c>
      <x:c r="H22" s="80">
        <x:f>41.59+46.695+42.367</x:f>
        <x:v>130.65199999999999</x:v>
      </x:c>
      <x:c r="I22" s="80">
        <x:f>31.27+34.825+18.182+28.752+5</x:f>
        <x:v>118.029</x:v>
      </x:c>
      <x:c r="J22" s="80"/>
      <x:c r="K22" s="80"/>
      <x:c r="L22" s="80"/>
      <x:c r="M22" s="80"/>
      <x:c r="N22" s="80"/>
      <x:c r="O22" s="84">
        <x:f t="shared" si="0"/>
        <x:v>564.09399999999994</x:v>
      </x:c>
      <x:c r="P22" s="3"/>
      <x:c r="Q22" s="3"/>
      <x:c r="R22" s="3"/>
      <x:c r="S22" s="3"/>
    </x:row>
    <x:row r="23" spans="1:19" s="1" customFormat="1" ht="16.75">
      <x:c r="A23" s="48"/>
      <x:c r="B23" s="49" t="s">
        <x:v>5</x:v>
      </x:c>
      <x:c r="C23" s="50"/>
      <x:c r="D23" s="50"/>
      <x:c r="E23" s="50"/>
      <x:c r="F23" s="50"/>
      <x:c r="G23" s="50"/>
      <x:c r="H23" s="50"/>
      <x:c r="I23" s="50"/>
      <x:c r="J23" s="50"/>
      <x:c r="K23" s="50"/>
      <x:c r="L23" s="50">
        <x:v>271398</x:v>
      </x:c>
      <x:c r="M23" s="50">
        <x:v>271955</x:v>
      </x:c>
      <x:c r="N23" s="50"/>
      <x:c r="O23" s="85"/>
      <x:c r="P23" s="3"/>
      <x:c r="Q23" s="3"/>
      <x:c r="R23" s="3"/>
      <x:c r="S23" s="3"/>
    </x:row>
    <x:row r="24" spans="1:20" s="7" customFormat="1" ht="17.149999999999999" customHeight="1">
      <x:c r="A24" s="74" t="s">
        <x:v>37</x:v>
      </x:c>
      <x:c r="B24" s="51" t="s">
        <x:v>27</x:v>
      </x:c>
      <x:c r="C24" s="52">
        <x:v>89000</x:v>
      </x:c>
      <x:c r="D24" s="52">
        <x:v>170000</x:v>
      </x:c>
      <x:c r="E24" s="52">
        <x:v>159646</x:v>
      </x:c>
      <x:c r="F24" s="52"/>
      <x:c r="G24" s="52">
        <x:v>92000</x:v>
      </x:c>
      <x:c r="H24" s="52">
        <x:v>70000</x:v>
      </x:c>
      <x:c r="I24" s="52"/>
      <x:c r="J24" s="52">
        <x:v>102000</x:v>
      </x:c>
      <x:c r="K24" s="52">
        <x:v>110000</x:v>
      </x:c>
      <x:c r="L24" s="52">
        <x:v>98074</x:v>
      </x:c>
      <x:c r="M24" s="52"/>
      <x:c r="N24" s="52"/>
      <x:c r="O24" s="86">
        <x:f t="shared" si="0"/>
        <x:v>890720</x:v>
      </x:c>
      <x:c r="Q24" s="17"/>
      <x:c r="R24" s="19"/>
      <x:c r="S24" s="21"/>
      <x:c r="T24" s="16"/>
    </x:row>
    <x:row r="25" spans="1:20" s="7" customFormat="1" ht="17.149999999999999">
      <x:c r="A25" s="75"/>
      <x:c r="B25" s="28" t="s">
        <x:v>32</x:v>
      </x:c>
      <x:c r="C25" s="79">
        <x:f t="shared" ref="C25:H25" si="4">C24/C26</x:f>
        <x:v>1480.0033258501705</x:v>
      </x:c>
      <x:c r="D25" s="79">
        <x:f t="shared" si="4"/>
        <x:v>1756.5612729902873</x:v>
      </x:c>
      <x:c r="E25" s="79">
        <x:f t="shared" si="4"/>
        <x:v>1497.6313098621938</x:v>
      </x:c>
      <x:c r="F25" s="79" t="s">
        <x:v>38</x:v>
      </x:c>
      <x:c r="G25" s="79">
        <x:f t="shared" si="4"/>
        <x:v>1429.992539169361</x:v>
      </x:c>
      <x:c r="H25" s="79">
        <x:f t="shared" si="4"/>
        <x:v>1558.9853232667422</x:v>
      </x:c>
      <x:c r="I25" s="79" t="s">
        <x:v>38</x:v>
      </x:c>
      <x:c r="J25" s="79" t="s">
        <x:v>38</x:v>
      </x:c>
      <x:c r="K25" s="79" t="s">
        <x:v>38</x:v>
      </x:c>
      <x:c r="L25" s="79" t="s">
        <x:v>38</x:v>
      </x:c>
      <x:c r="M25" s="79" t="s">
        <x:v>38</x:v>
      </x:c>
      <x:c r="N25" s="79" t="s">
        <x:v>38</x:v>
      </x:c>
      <x:c r="O25" s="87">
        <x:f>SUM(C25:N25)/9</x:f>
        <x:v>858.13041901541726</x:v>
      </x:c>
      <x:c r="T25" s="16"/>
    </x:row>
    <x:row r="26" spans="1:20" s="7" customFormat="1" ht="17.149999999999999">
      <x:c r="A26" s="75"/>
      <x:c r="B26" s="23" t="s">
        <x:v>25</x:v>
      </x:c>
      <x:c r="C26" s="79">
        <x:v>60.134999999999998</x:v>
      </x:c>
      <x:c r="D26" s="79">
        <x:f>68.768+28.012</x:f>
        <x:v>96.780000000000001</x:v>
      </x:c>
      <x:c r="E26" s="79">
        <x:f>64.069+42.53</x:f>
        <x:v>106.599</x:v>
      </x:c>
      <x:c r="F26" s="79"/>
      <x:c r="G26" s="79">
        <x:v>64.335999999999999</x:v>
      </x:c>
      <x:c r="H26" s="79">
        <x:v>44.901000000000003</x:v>
      </x:c>
      <x:c r="I26" s="79"/>
      <x:c r="J26" s="79"/>
      <x:c r="K26" s="79"/>
      <x:c r="L26" s="79"/>
      <x:c r="M26" s="79"/>
      <x:c r="N26" s="79"/>
      <x:c r="O26" s="87">
        <x:f t="shared" si="0"/>
        <x:v>372.75100000000003</x:v>
      </x:c>
      <x:c r="Q26" s="17"/>
      <x:c r="T26" s="16"/>
    </x:row>
    <x:row r="27" spans="1:20" s="7" customFormat="1" ht="17.149999999999999">
      <x:c r="A27" s="76"/>
      <x:c r="B27" s="29" t="s">
        <x:v>5</x:v>
      </x:c>
      <x:c r="C27" s="30"/>
      <x:c r="D27" s="30"/>
      <x:c r="E27" s="30"/>
      <x:c r="F27" s="30"/>
      <x:c r="G27" s="30"/>
      <x:c r="H27" s="30"/>
      <x:c r="I27" s="30"/>
      <x:c r="J27" s="30"/>
      <x:c r="K27" s="30"/>
      <x:c r="L27" s="30">
        <x:v>77243</x:v>
      </x:c>
      <x:c r="M27" s="30">
        <x:v>77302</x:v>
      </x:c>
      <x:c r="N27" s="30"/>
      <x:c r="O27" s="81"/>
      <x:c r="Q27" s="17"/>
      <x:c r="T27" s="16"/>
    </x:row>
    <x:row r="28" spans="1:16" ht="17.149999999999999">
      <x:c r="A28" s="67" t="s">
        <x:v>7</x:v>
      </x:c>
      <x:c r="B28" s="68" t="s">
        <x:v>27</x:v>
      </x:c>
      <x:c r="C28" s="69">
        <x:f>C4+C8</x:f>
        <x:v>119576</x:v>
      </x:c>
      <x:c r="D28" s="69">
        <x:f t="shared" ref="D28:N28" si="5">D4+D8</x:f>
        <x:v>153900</x:v>
      </x:c>
      <x:c r="E28" s="69">
        <x:f t="shared" si="5"/>
        <x:v>160384</x:v>
      </x:c>
      <x:c r="F28" s="69">
        <x:f t="shared" si="5"/>
        <x:v>184520</x:v>
      </x:c>
      <x:c r="G28" s="69">
        <x:f t="shared" si="5"/>
        <x:v>140249</x:v>
      </x:c>
      <x:c r="H28" s="69">
        <x:f t="shared" si="5"/>
        <x:v>315372</x:v>
      </x:c>
      <x:c r="I28" s="69">
        <x:f t="shared" si="5"/>
        <x:v>288406</x:v>
      </x:c>
      <x:c r="J28" s="69">
        <x:f t="shared" si="5"/>
        <x:v>321376</x:v>
      </x:c>
      <x:c r="K28" s="69">
        <x:f t="shared" si="5"/>
        <x:v>531147</x:v>
      </x:c>
      <x:c r="L28" s="69">
        <x:f t="shared" si="5"/>
        <x:v>438156</x:v>
      </x:c>
      <x:c r="M28" s="69">
        <x:f t="shared" si="5"/>
        <x:v>0</x:v>
      </x:c>
      <x:c r="N28" s="69">
        <x:f t="shared" si="5"/>
        <x:v>0</x:v>
      </x:c>
      <x:c r="O28" s="70">
        <x:f t="shared" si="0"/>
        <x:v>2653086</x:v>
      </x:c>
      <x:c r="P28" s="8"/>
    </x:row>
    <x:row r="29" spans="1:16" ht="17.149999999999999">
      <x:c r="A29" s="71" t="s">
        <x:v>3</x:v>
      </x:c>
      <x:c r="B29" s="72" t="s">
        <x:v>27</x:v>
      </x:c>
      <x:c r="C29" s="73">
        <x:f t="shared" ref="C29:N29" si="6">C12</x:f>
        <x:v>102769</x:v>
      </x:c>
      <x:c r="D29" s="73">
        <x:f t="shared" si="6"/>
        <x:v>0</x:v>
      </x:c>
      <x:c r="E29" s="73">
        <x:f t="shared" si="6"/>
        <x:v>32373</x:v>
      </x:c>
      <x:c r="F29" s="73">
        <x:f t="shared" si="6"/>
        <x:v>49104</x:v>
      </x:c>
      <x:c r="G29" s="73">
        <x:f t="shared" si="6"/>
        <x:v>90373</x:v>
      </x:c>
      <x:c r="H29" s="73">
        <x:f t="shared" si="6"/>
        <x:v>87031</x:v>
      </x:c>
      <x:c r="I29" s="73">
        <x:f t="shared" si="6"/>
        <x:v>35224</x:v>
      </x:c>
      <x:c r="J29" s="73">
        <x:f t="shared" si="6"/>
        <x:v>126804</x:v>
      </x:c>
      <x:c r="K29" s="73">
        <x:f t="shared" si="6"/>
        <x:v>7108</x:v>
      </x:c>
      <x:c r="L29" s="73">
        <x:f t="shared" si="6"/>
        <x:v>37957</x:v>
      </x:c>
      <x:c r="M29" s="73">
        <x:f t="shared" si="6"/>
        <x:v>0</x:v>
      </x:c>
      <x:c r="N29" s="73">
        <x:f t="shared" si="6"/>
        <x:v>0</x:v>
      </x:c>
      <x:c r="O29" s="73">
        <x:f t="shared" si="0"/>
        <x:v>568743</x:v>
      </x:c>
      <x:c r="P29" s="9"/>
    </x:row>
    <x:row r="30" spans="1:15" ht="17.149999999999999">
      <x:c r="A30" s="34"/>
      <x:c r="B30" s="27" t="s">
        <x:v>24</x:v>
      </x:c>
      <x:c r="C30" s="31">
        <x:f t="shared" ref="C30:N30" si="7">C14</x:f>
        <x:v>10.381</x:v>
      </x:c>
      <x:c r="D30" s="31">
        <x:f t="shared" si="7"/>
        <x:v>0</x:v>
      </x:c>
      <x:c r="E30" s="31">
        <x:f t="shared" si="7"/>
        <x:v>3.27</x:v>
      </x:c>
      <x:c r="F30" s="31">
        <x:f t="shared" si="7"/>
        <x:v>4.96</x:v>
      </x:c>
      <x:c r="G30" s="31">
        <x:f t="shared" si="7"/>
        <x:v>8.4179999999999993</x:v>
      </x:c>
      <x:c r="H30" s="31">
        <x:f t="shared" si="7"/>
        <x:v>8.7910000000000004</x:v>
      </x:c>
      <x:c r="I30" s="31">
        <x:f t="shared" si="7"/>
        <x:v>3.5579797979797978</x:v>
      </x:c>
      <x:c r="J30" s="31">
        <x:f t="shared" si="7"/>
        <x:v>12.808484848484849</x:v>
      </x:c>
      <x:c r="K30" s="31">
        <x:f t="shared" si="7"/>
        <x:v>0.71797979797979794</x:v>
      </x:c>
      <x:c r="L30" s="31">
        <x:f t="shared" si="7"/>
        <x:v>0</x:v>
      </x:c>
      <x:c r="M30" s="31">
        <x:f t="shared" si="7"/>
        <x:v>0</x:v>
      </x:c>
      <x:c r="N30" s="31">
        <x:f t="shared" si="7"/>
        <x:v>0</x:v>
      </x:c>
      <x:c r="O30" s="31">
        <x:f t="shared" si="0"/>
        <x:v>52.904444444444444</x:v>
      </x:c>
    </x:row>
    <x:row r="31" spans="1:19" s="1" customFormat="1" ht="17.149999999999999">
      <x:c r="A31" s="35" t="s">
        <x:v>34</x:v>
      </x:c>
      <x:c r="B31" s="27" t="s">
        <x:v>27</x:v>
      </x:c>
      <x:c r="C31" s="32">
        <x:f>C16+C20</x:f>
        <x:v>50000</x:v>
      </x:c>
      <x:c r="D31" s="32">
        <x:f t="shared" ref="D31:N31" si="8">D16+D20</x:f>
        <x:v>166630</x:v>
      </x:c>
      <x:c r="E31" s="32">
        <x:f t="shared" si="8"/>
        <x:v>178000</x:v>
      </x:c>
      <x:c r="F31" s="32">
        <x:f t="shared" si="8"/>
        <x:v>161457</x:v>
      </x:c>
      <x:c r="G31" s="32">
        <x:f t="shared" si="8"/>
        <x:v>94675</x:v>
      </x:c>
      <x:c r="H31" s="32">
        <x:f t="shared" si="8"/>
        <x:v>254655</x:v>
      </x:c>
      <x:c r="I31" s="32">
        <x:f t="shared" si="8"/>
        <x:v>318090</x:v>
      </x:c>
      <x:c r="J31" s="32">
        <x:f t="shared" si="8"/>
        <x:v>8400</x:v>
      </x:c>
      <x:c r="K31" s="32">
        <x:f t="shared" si="8"/>
        <x:v>126000</x:v>
      </x:c>
      <x:c r="L31" s="32">
        <x:f t="shared" si="8"/>
        <x:v>186032</x:v>
      </x:c>
      <x:c r="M31" s="32">
        <x:f t="shared" si="8"/>
        <x:v>0</x:v>
      </x:c>
      <x:c r="N31" s="32">
        <x:f t="shared" si="8"/>
        <x:v>0</x:v>
      </x:c>
      <x:c r="O31" s="32">
        <x:f t="shared" si="0"/>
        <x:v>1543939</x:v>
      </x:c>
      <x:c r="P31" s="3"/>
      <x:c r="Q31" s="3"/>
      <x:c r="R31" s="3"/>
      <x:c r="S31" s="3"/>
    </x:row>
    <x:row r="32" spans="1:19" s="1" customFormat="1" ht="17.149999999999999">
      <x:c r="A32" s="35"/>
      <x:c r="B32" s="27" t="s">
        <x:v>25</x:v>
      </x:c>
      <x:c r="C32" s="32">
        <x:f>C18+C22</x:f>
        <x:v>30.138999999999999</x:v>
      </x:c>
      <x:c r="D32" s="32">
        <x:f t="shared" ref="D32:N32" si="9">D18+D22</x:f>
        <x:v>95.305000000000007</x:v>
      </x:c>
      <x:c r="E32" s="32">
        <x:f t="shared" si="9"/>
        <x:v>105.31400000000001</x:v>
      </x:c>
      <x:c r="F32" s="32">
        <x:f t="shared" si="9"/>
        <x:v>97.399000000000001</x:v>
      </x:c>
      <x:c r="G32" s="32">
        <x:f t="shared" si="9"/>
        <x:v>57.013999999999996</x:v>
      </x:c>
      <x:c r="H32" s="32">
        <x:f t="shared" si="9"/>
        <x:v>155.92099999999999</x:v>
      </x:c>
      <x:c r="I32" s="32">
        <x:f t="shared" si="9"/>
        <x:v>163.42699999999999</x:v>
      </x:c>
      <x:c r="J32" s="32">
        <x:f t="shared" si="9"/>
        <x:v>0</x:v>
      </x:c>
      <x:c r="K32" s="32">
        <x:f t="shared" si="9"/>
        <x:v>0</x:v>
      </x:c>
      <x:c r="L32" s="32">
        <x:f t="shared" si="9"/>
        <x:v>0</x:v>
      </x:c>
      <x:c r="M32" s="32">
        <x:f t="shared" si="9"/>
        <x:v>0</x:v>
      </x:c>
      <x:c r="N32" s="32">
        <x:f t="shared" si="9"/>
        <x:v>0</x:v>
      </x:c>
      <x:c r="O32" s="32">
        <x:f t="shared" si="0"/>
        <x:v>704.51900000000012</x:v>
      </x:c>
      <x:c r="P32" s="3"/>
      <x:c r="Q32" s="3"/>
      <x:c r="R32" s="3"/>
      <x:c r="S32" s="3"/>
    </x:row>
    <x:row r="33" spans="1:15" ht="17.149999999999999">
      <x:c r="A33" s="77" t="s">
        <x:v>8</x:v>
      </x:c>
      <x:c r="B33" s="27" t="s">
        <x:v>27</x:v>
      </x:c>
      <x:c r="C33" s="78">
        <x:f>C24</x:f>
        <x:v>89000</x:v>
      </x:c>
      <x:c r="D33" s="78">
        <x:f t="shared" ref="D33:N33" si="10">D24</x:f>
        <x:v>170000</x:v>
      </x:c>
      <x:c r="E33" s="78">
        <x:f t="shared" si="10"/>
        <x:v>159646</x:v>
      </x:c>
      <x:c r="F33" s="78">
        <x:f t="shared" si="10"/>
        <x:v>0</x:v>
      </x:c>
      <x:c r="G33" s="78">
        <x:f t="shared" si="10"/>
        <x:v>92000</x:v>
      </x:c>
      <x:c r="H33" s="78">
        <x:f t="shared" si="10"/>
        <x:v>70000</x:v>
      </x:c>
      <x:c r="I33" s="78">
        <x:f t="shared" si="10"/>
        <x:v>0</x:v>
      </x:c>
      <x:c r="J33" s="78">
        <x:f t="shared" si="10"/>
        <x:v>102000</x:v>
      </x:c>
      <x:c r="K33" s="78">
        <x:f t="shared" si="10"/>
        <x:v>110000</x:v>
      </x:c>
      <x:c r="L33" s="78">
        <x:f t="shared" si="10"/>
        <x:v>98074</x:v>
      </x:c>
      <x:c r="M33" s="78">
        <x:f t="shared" si="10"/>
        <x:v>0</x:v>
      </x:c>
      <x:c r="N33" s="78">
        <x:f t="shared" si="10"/>
        <x:v>0</x:v>
      </x:c>
      <x:c r="O33" s="78">
        <x:f t="shared" si="0"/>
        <x:v>890720</x:v>
      </x:c>
    </x:row>
    <x:row r="34" spans="1:15" ht="17.149999999999999">
      <x:c r="A34" s="77"/>
      <x:c r="B34" s="27" t="s">
        <x:v>25</x:v>
      </x:c>
      <x:c r="C34" s="78">
        <x:f>C26</x:f>
        <x:v>60.134999999999998</x:v>
      </x:c>
      <x:c r="D34" s="78">
        <x:f t="shared" ref="D34:N34" si="11">D26</x:f>
        <x:v>96.780000000000001</x:v>
      </x:c>
      <x:c r="E34" s="78">
        <x:f t="shared" si="11"/>
        <x:v>106.599</x:v>
      </x:c>
      <x:c r="F34" s="78">
        <x:f t="shared" si="11"/>
        <x:v>0</x:v>
      </x:c>
      <x:c r="G34" s="78">
        <x:f t="shared" si="11"/>
        <x:v>64.335999999999999</x:v>
      </x:c>
      <x:c r="H34" s="78">
        <x:f t="shared" si="11"/>
        <x:v>44.901000000000003</x:v>
      </x:c>
      <x:c r="I34" s="78">
        <x:f t="shared" si="11"/>
        <x:v>0</x:v>
      </x:c>
      <x:c r="J34" s="78">
        <x:f t="shared" si="11"/>
        <x:v>0</x:v>
      </x:c>
      <x:c r="K34" s="78">
        <x:f t="shared" si="11"/>
        <x:v>0</x:v>
      </x:c>
      <x:c r="L34" s="78">
        <x:f t="shared" si="11"/>
        <x:v>0</x:v>
      </x:c>
      <x:c r="M34" s="78">
        <x:f t="shared" si="11"/>
        <x:v>0</x:v>
      </x:c>
      <x:c r="N34" s="78">
        <x:f t="shared" si="11"/>
        <x:v>0</x:v>
      </x:c>
      <x:c r="O34" s="78">
        <x:f t="shared" si="0"/>
        <x:v>372.75100000000003</x:v>
      </x:c>
    </x:row>
    <x:row r="37" spans="1:17" hidden="1">
      <x:c r="A37" s="4" t="s">
        <x:v>29</x:v>
      </x:c>
      <x:c r="C37" s="15">
        <x:f>SUM(C18,C22)</x:f>
        <x:v>30.138999999999999</x:v>
      </x:c>
      <x:c r="D37" s="15">
        <x:f t="shared" ref="D37:N37" si="12">SUM(D18,D22)</x:f>
        <x:v>95.305000000000007</x:v>
      </x:c>
      <x:c r="E37" s="15">
        <x:f t="shared" si="12"/>
        <x:v>105.31400000000001</x:v>
      </x:c>
      <x:c r="F37" s="15">
        <x:f t="shared" si="12"/>
        <x:v>97.399000000000001</x:v>
      </x:c>
      <x:c r="G37" s="15">
        <x:f t="shared" si="12"/>
        <x:v>57.013999999999996</x:v>
      </x:c>
      <x:c r="H37" s="15">
        <x:f t="shared" si="12"/>
        <x:v>155.92099999999999</x:v>
      </x:c>
      <x:c r="I37" s="15">
        <x:f t="shared" si="12"/>
        <x:v>163.42699999999999</x:v>
      </x:c>
      <x:c r="J37" s="15">
        <x:f t="shared" si="12"/>
        <x:v>0</x:v>
      </x:c>
      <x:c r="K37" s="15">
        <x:f t="shared" si="12"/>
        <x:v>0</x:v>
      </x:c>
      <x:c r="L37" s="15">
        <x:f t="shared" si="12"/>
        <x:v>0</x:v>
      </x:c>
      <x:c r="M37" s="15">
        <x:f t="shared" si="12"/>
        <x:v>0</x:v>
      </x:c>
      <x:c r="N37" s="15">
        <x:f t="shared" si="12"/>
        <x:v>0</x:v>
      </x:c>
      <x:c r="O37" s="15">
        <x:f>SUM(C37:N37)</x:f>
        <x:v>704.51900000000012</x:v>
      </x:c>
      <x:c r="P37" s="4">
        <x:v>4811</x:v>
      </x:c>
      <x:c r="Q37" s="15">
        <x:f>O37-P37</x:f>
        <x:v>-4106.4809999999998</x:v>
      </x:c>
    </x:row>
    <x:row r="38" spans="1:17" hidden="1">
      <x:c r="A38" s="4" t="s">
        <x:v>30</x:v>
      </x:c>
      <x:c r="C38" s="15">
        <x:f>SUM(C26)</x:f>
        <x:v>60.134999999999998</x:v>
      </x:c>
      <x:c r="D38" s="15">
        <x:f t="shared" ref="D38:N38" si="13">SUM(D26)</x:f>
        <x:v>96.780000000000001</x:v>
      </x:c>
      <x:c r="E38" s="15">
        <x:f t="shared" si="13"/>
        <x:v>106.599</x:v>
      </x:c>
      <x:c r="F38" s="15">
        <x:f t="shared" si="13"/>
        <x:v>0</x:v>
      </x:c>
      <x:c r="G38" s="15">
        <x:f t="shared" si="13"/>
        <x:v>64.335999999999999</x:v>
      </x:c>
      <x:c r="H38" s="15">
        <x:f t="shared" si="13"/>
        <x:v>44.901000000000003</x:v>
      </x:c>
      <x:c r="I38" s="15">
        <x:f t="shared" si="13"/>
        <x:v>0</x:v>
      </x:c>
      <x:c r="J38" s="15">
        <x:f t="shared" si="13"/>
        <x:v>0</x:v>
      </x:c>
      <x:c r="K38" s="15">
        <x:f t="shared" si="13"/>
        <x:v>0</x:v>
      </x:c>
      <x:c r="L38" s="15">
        <x:f t="shared" si="13"/>
        <x:v>0</x:v>
      </x:c>
      <x:c r="M38" s="15">
        <x:f t="shared" si="13"/>
        <x:v>0</x:v>
      </x:c>
      <x:c r="N38" s="15">
        <x:f t="shared" si="13"/>
        <x:v>0</x:v>
      </x:c>
      <x:c r="O38" s="15">
        <x:f>SUM(C38:N38)</x:f>
        <x:v>372.75100000000003</x:v>
      </x:c>
      <x:c r="P38" s="4">
        <x:v>584</x:v>
      </x:c>
      <x:c r="Q38" s="15">
        <x:f>O38-P38</x:f>
        <x:v>-211.24899999999997</x:v>
      </x:c>
    </x:row>
    <x:row r="45" spans="3:5">
      <x:c r="C45" s="3"/>
      <x:c r="D45" s="3"/>
      <x:c r="E45" s="3"/>
    </x:row>
    <x:row r="46" spans="3:5">
      <x:c r="C46" s="3"/>
      <x:c r="D46" s="33"/>
      <x:c r="E46" s="3"/>
    </x:row>
    <x:row r="47" spans="3:5">
      <x:c r="C47" s="3"/>
      <x:c r="D47" s="3"/>
      <x:c r="E47" s="3"/>
    </x:row>
  </x:sheetData>
  <x:sheetProtection sheet="0" objects="0" scenarios="0" formatCells="0" formatColumns="0" formatRows="0" insertColumns="0" insertRows="0" insertHyperlinks="0" deleteColumns="0" deleteRows="0" selectLockedCells="0" sort="0" autoFilter="0" pivotTables="0" selectUnlockedCells="0"/>
  <x:mergeCells count="10">
    <x:mergeCell ref="A29:A30"/>
    <x:mergeCell ref="A33:A34"/>
    <x:mergeCell ref="A2:C2"/>
    <x:mergeCell ref="A4:A7"/>
    <x:mergeCell ref="A8:A11"/>
    <x:mergeCell ref="A12:A15"/>
    <x:mergeCell ref="A16:A19"/>
    <x:mergeCell ref="A24:A27"/>
    <x:mergeCell ref="A31:A32"/>
    <x:mergeCell ref="A20:A23"/>
  </x:mergeCells>
  <x:pageMargins left="0" right="0" top="0" bottom="0" header="0" footer="0"/>
  <x:pageSetup paperSize="8" scale="95" firstPageNumber="1" fitToWidth="1" fitToHeight="1" orientation="landscape" usePrinterDefaults="1" blackAndWhite="0" draft="0" useFirstPageNumber="0" horizontalDpi="600" verticalDpi="600" copies="1"/>
  <x:rowBreaks count="2" manualBreakCount="2">
    <x:brk id="1" min="0" max="1048575" man="1" pt="0"/>
    <x:brk id="34" min="0" max="1048575" man="1" pt="0"/>
  </x:rowBreaks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 주행거리 및 주유내역(소수점 이하 절삭 (2)</vt:lpstr>
    </vt:vector>
  </ep:TitlesOfParts>
  <ep:TotalTime>405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revision>21</cp:revision>
  <cp:lastPrinted>2025-12-03T00:27:54.891</cp:lastPrinted>
  <dcterms:created xsi:type="dcterms:W3CDTF">2011-03-08T02:30:38.000</dcterms:created>
  <dcterms:modified xsi:type="dcterms:W3CDTF">2025-12-03T00:41:39.017</dcterms:modified>
  <cp:version>1000.0100.01</cp:version>
</cp:coreProperties>
</file>